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Kirk Loury Files\Excel\"/>
    </mc:Choice>
  </mc:AlternateContent>
  <xr:revisionPtr revIDLastSave="0" documentId="13_ncr:1_{F70F5C95-88E7-4F8B-BB0E-62899354AF4E}" xr6:coauthVersionLast="47" xr6:coauthVersionMax="47" xr10:uidLastSave="{00000000-0000-0000-0000-000000000000}"/>
  <bookViews>
    <workbookView xWindow="-108" yWindow="-108" windowWidth="23256" windowHeight="12456" activeTab="1" xr2:uid="{6E05D38F-566E-4B55-876E-5C527BDFA759}"/>
  </bookViews>
  <sheets>
    <sheet name="ROI on Estate Taxes" sheetId="2" r:id="rId1"/>
    <sheet name="ROI on Capital Gains Tax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3" l="1"/>
  <c r="F11" i="3"/>
  <c r="F15" i="3"/>
  <c r="B15" i="3"/>
  <c r="C15" i="2"/>
  <c r="D12" i="2"/>
  <c r="B15" i="2"/>
  <c r="C16" i="3" l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B16" i="3"/>
  <c r="B17" i="3" s="1"/>
  <c r="B18" i="3" s="1"/>
  <c r="B19" i="3" s="1"/>
  <c r="D15" i="3"/>
  <c r="E15" i="3" s="1"/>
  <c r="D15" i="2"/>
  <c r="E15" i="2" s="1"/>
  <c r="F15" i="2" s="1"/>
  <c r="C16" i="2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B16" i="2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D55" i="2" l="1"/>
  <c r="E55" i="2" s="1"/>
  <c r="F55" i="2" s="1"/>
  <c r="D17" i="3"/>
  <c r="E17" i="3" s="1"/>
  <c r="F17" i="3" s="1"/>
  <c r="G17" i="3" s="1"/>
  <c r="D19" i="3"/>
  <c r="E19" i="3" s="1"/>
  <c r="F19" i="3" s="1"/>
  <c r="G19" i="3" s="1"/>
  <c r="B20" i="3"/>
  <c r="D18" i="3"/>
  <c r="E18" i="3" s="1"/>
  <c r="F18" i="3" s="1"/>
  <c r="G18" i="3" s="1"/>
  <c r="D16" i="3"/>
  <c r="E16" i="3" s="1"/>
  <c r="F16" i="3" s="1"/>
  <c r="G16" i="3" s="1"/>
  <c r="D17" i="2"/>
  <c r="E17" i="2" s="1"/>
  <c r="F17" i="2" s="1"/>
  <c r="D41" i="2"/>
  <c r="E41" i="2" s="1"/>
  <c r="F41" i="2" s="1"/>
  <c r="D18" i="2"/>
  <c r="E18" i="2" s="1"/>
  <c r="F18" i="2" s="1"/>
  <c r="D34" i="2"/>
  <c r="E34" i="2" s="1"/>
  <c r="F34" i="2" s="1"/>
  <c r="D19" i="2"/>
  <c r="E19" i="2" s="1"/>
  <c r="F19" i="2" s="1"/>
  <c r="D27" i="2"/>
  <c r="E27" i="2" s="1"/>
  <c r="F27" i="2" s="1"/>
  <c r="D35" i="2"/>
  <c r="E35" i="2" s="1"/>
  <c r="F35" i="2" s="1"/>
  <c r="D43" i="2"/>
  <c r="E43" i="2" s="1"/>
  <c r="F43" i="2" s="1"/>
  <c r="D51" i="2"/>
  <c r="E51" i="2" s="1"/>
  <c r="F51" i="2" s="1"/>
  <c r="D25" i="2"/>
  <c r="E25" i="2" s="1"/>
  <c r="F25" i="2" s="1"/>
  <c r="D26" i="2"/>
  <c r="E26" i="2" s="1"/>
  <c r="F26" i="2" s="1"/>
  <c r="D50" i="2"/>
  <c r="E50" i="2" s="1"/>
  <c r="F50" i="2" s="1"/>
  <c r="D20" i="2"/>
  <c r="E20" i="2" s="1"/>
  <c r="F20" i="2" s="1"/>
  <c r="D28" i="2"/>
  <c r="E28" i="2" s="1"/>
  <c r="F28" i="2" s="1"/>
  <c r="D36" i="2"/>
  <c r="E36" i="2" s="1"/>
  <c r="F36" i="2" s="1"/>
  <c r="D44" i="2"/>
  <c r="E44" i="2" s="1"/>
  <c r="F44" i="2" s="1"/>
  <c r="D52" i="2"/>
  <c r="E52" i="2" s="1"/>
  <c r="F52" i="2" s="1"/>
  <c r="D33" i="2"/>
  <c r="E33" i="2" s="1"/>
  <c r="F33" i="2" s="1"/>
  <c r="D49" i="2"/>
  <c r="E49" i="2" s="1"/>
  <c r="F49" i="2" s="1"/>
  <c r="D42" i="2"/>
  <c r="E42" i="2" s="1"/>
  <c r="F42" i="2" s="1"/>
  <c r="D21" i="2"/>
  <c r="E21" i="2" s="1"/>
  <c r="F21" i="2" s="1"/>
  <c r="D29" i="2"/>
  <c r="E29" i="2" s="1"/>
  <c r="F29" i="2" s="1"/>
  <c r="D37" i="2"/>
  <c r="E37" i="2" s="1"/>
  <c r="F37" i="2" s="1"/>
  <c r="D45" i="2"/>
  <c r="E45" i="2" s="1"/>
  <c r="F45" i="2" s="1"/>
  <c r="D53" i="2"/>
  <c r="E53" i="2" s="1"/>
  <c r="F53" i="2" s="1"/>
  <c r="D22" i="2"/>
  <c r="E22" i="2" s="1"/>
  <c r="F22" i="2" s="1"/>
  <c r="D30" i="2"/>
  <c r="E30" i="2" s="1"/>
  <c r="F30" i="2" s="1"/>
  <c r="D38" i="2"/>
  <c r="E38" i="2" s="1"/>
  <c r="F38" i="2" s="1"/>
  <c r="D46" i="2"/>
  <c r="E46" i="2" s="1"/>
  <c r="F46" i="2" s="1"/>
  <c r="D54" i="2"/>
  <c r="E54" i="2" s="1"/>
  <c r="F54" i="2" s="1"/>
  <c r="D39" i="2"/>
  <c r="E39" i="2" s="1"/>
  <c r="F39" i="2" s="1"/>
  <c r="D23" i="2"/>
  <c r="E23" i="2" s="1"/>
  <c r="F23" i="2" s="1"/>
  <c r="D31" i="2"/>
  <c r="E31" i="2" s="1"/>
  <c r="F31" i="2" s="1"/>
  <c r="D47" i="2"/>
  <c r="E47" i="2" s="1"/>
  <c r="F47" i="2" s="1"/>
  <c r="D16" i="2"/>
  <c r="E16" i="2" s="1"/>
  <c r="F16" i="2" s="1"/>
  <c r="D24" i="2"/>
  <c r="E24" i="2" s="1"/>
  <c r="F24" i="2" s="1"/>
  <c r="D32" i="2"/>
  <c r="E32" i="2" s="1"/>
  <c r="F32" i="2" s="1"/>
  <c r="D40" i="2"/>
  <c r="E40" i="2" s="1"/>
  <c r="F40" i="2" s="1"/>
  <c r="D48" i="2"/>
  <c r="E48" i="2" s="1"/>
  <c r="F48" i="2" s="1"/>
  <c r="B21" i="3" l="1"/>
  <c r="D20" i="3"/>
  <c r="E20" i="3" s="1"/>
  <c r="F20" i="3" s="1"/>
  <c r="G20" i="3" s="1"/>
  <c r="D21" i="3" l="1"/>
  <c r="E21" i="3" s="1"/>
  <c r="F21" i="3" s="1"/>
  <c r="G21" i="3" s="1"/>
  <c r="B22" i="3"/>
  <c r="D22" i="3" l="1"/>
  <c r="E22" i="3" s="1"/>
  <c r="F22" i="3" s="1"/>
  <c r="G22" i="3" s="1"/>
  <c r="B23" i="3"/>
  <c r="D23" i="3" l="1"/>
  <c r="E23" i="3" s="1"/>
  <c r="F23" i="3" s="1"/>
  <c r="G23" i="3" s="1"/>
  <c r="B24" i="3"/>
  <c r="B25" i="3" l="1"/>
  <c r="D24" i="3"/>
  <c r="E24" i="3" s="1"/>
  <c r="F24" i="3" s="1"/>
  <c r="G24" i="3" s="1"/>
  <c r="B26" i="3" l="1"/>
  <c r="D25" i="3"/>
  <c r="E25" i="3" s="1"/>
  <c r="F25" i="3" s="1"/>
  <c r="G25" i="3" s="1"/>
  <c r="D26" i="3" l="1"/>
  <c r="E26" i="3" s="1"/>
  <c r="F26" i="3" s="1"/>
  <c r="G26" i="3" s="1"/>
  <c r="B27" i="3"/>
  <c r="B28" i="3" l="1"/>
  <c r="D27" i="3"/>
  <c r="E27" i="3" s="1"/>
  <c r="F27" i="3" s="1"/>
  <c r="G27" i="3" s="1"/>
  <c r="B29" i="3" l="1"/>
  <c r="D28" i="3"/>
  <c r="E28" i="3" s="1"/>
  <c r="F28" i="3" s="1"/>
  <c r="G28" i="3" s="1"/>
  <c r="D29" i="3" l="1"/>
  <c r="E29" i="3" s="1"/>
  <c r="F29" i="3" s="1"/>
  <c r="G29" i="3" s="1"/>
  <c r="B30" i="3"/>
  <c r="D30" i="3" l="1"/>
  <c r="E30" i="3" s="1"/>
  <c r="F30" i="3" s="1"/>
  <c r="G30" i="3" s="1"/>
  <c r="B31" i="3"/>
  <c r="D31" i="3" l="1"/>
  <c r="E31" i="3" s="1"/>
  <c r="F31" i="3" s="1"/>
  <c r="G31" i="3" s="1"/>
  <c r="B32" i="3"/>
  <c r="B33" i="3" l="1"/>
  <c r="D32" i="3"/>
  <c r="E32" i="3" s="1"/>
  <c r="F32" i="3" s="1"/>
  <c r="G32" i="3" s="1"/>
  <c r="B34" i="3" l="1"/>
  <c r="D33" i="3"/>
  <c r="E33" i="3" s="1"/>
  <c r="F33" i="3" s="1"/>
  <c r="G33" i="3" s="1"/>
  <c r="D34" i="3" l="1"/>
  <c r="E34" i="3" s="1"/>
  <c r="F34" i="3" s="1"/>
  <c r="G34" i="3" s="1"/>
  <c r="B35" i="3"/>
  <c r="B36" i="3" l="1"/>
  <c r="D35" i="3"/>
  <c r="E35" i="3" s="1"/>
  <c r="F35" i="3" s="1"/>
  <c r="G35" i="3" s="1"/>
  <c r="B37" i="3" l="1"/>
  <c r="D36" i="3"/>
  <c r="E36" i="3" s="1"/>
  <c r="F36" i="3" s="1"/>
  <c r="G36" i="3" s="1"/>
  <c r="D37" i="3" l="1"/>
  <c r="E37" i="3" s="1"/>
  <c r="F37" i="3" s="1"/>
  <c r="G37" i="3" s="1"/>
  <c r="B38" i="3"/>
  <c r="D38" i="3" l="1"/>
  <c r="E38" i="3" s="1"/>
  <c r="F38" i="3" s="1"/>
  <c r="G38" i="3" s="1"/>
  <c r="B39" i="3"/>
  <c r="D39" i="3" l="1"/>
  <c r="E39" i="3" s="1"/>
  <c r="F39" i="3" s="1"/>
  <c r="G39" i="3" s="1"/>
  <c r="B40" i="3"/>
  <c r="B41" i="3" l="1"/>
  <c r="D40" i="3"/>
  <c r="E40" i="3" s="1"/>
  <c r="F40" i="3" s="1"/>
  <c r="G40" i="3" s="1"/>
  <c r="B42" i="3" l="1"/>
  <c r="D41" i="3"/>
  <c r="E41" i="3" s="1"/>
  <c r="F41" i="3" s="1"/>
  <c r="G41" i="3" s="1"/>
  <c r="D42" i="3" l="1"/>
  <c r="E42" i="3" s="1"/>
  <c r="F42" i="3" s="1"/>
  <c r="G42" i="3" s="1"/>
  <c r="B43" i="3"/>
  <c r="D43" i="3" l="1"/>
  <c r="E43" i="3" s="1"/>
  <c r="F43" i="3" s="1"/>
  <c r="G43" i="3" s="1"/>
  <c r="B44" i="3"/>
  <c r="D44" i="3" l="1"/>
  <c r="E44" i="3" s="1"/>
  <c r="F44" i="3" s="1"/>
  <c r="G44" i="3" s="1"/>
  <c r="B45" i="3"/>
  <c r="D45" i="3" l="1"/>
  <c r="E45" i="3" s="1"/>
  <c r="F45" i="3" s="1"/>
  <c r="G45" i="3" s="1"/>
</calcChain>
</file>

<file path=xl/sharedStrings.xml><?xml version="1.0" encoding="utf-8"?>
<sst xmlns="http://schemas.openxmlformats.org/spreadsheetml/2006/main" count="34" uniqueCount="29">
  <si>
    <t>Estate Growth Rate:</t>
  </si>
  <si>
    <t>Exemption Growth Rate</t>
  </si>
  <si>
    <t>Estate Value</t>
  </si>
  <si>
    <t>Excess Subject to Taxes</t>
  </si>
  <si>
    <t>Gift/Estate Tax Rate:</t>
  </si>
  <si>
    <t>Tax on Excess</t>
  </si>
  <si>
    <t>Tax Savings to Planning Cost</t>
  </si>
  <si>
    <t>Captial Gains Tax Rate:</t>
  </si>
  <si>
    <t>Owner's Basis</t>
  </si>
  <si>
    <t>Capital Gain</t>
  </si>
  <si>
    <t>Tax on Gain</t>
  </si>
  <si>
    <t xml:space="preserve">Tax Savings </t>
  </si>
  <si>
    <t>Gains Tax Mitigated through Advanced Planning:</t>
  </si>
  <si>
    <t>r</t>
  </si>
  <si>
    <t>Year</t>
  </si>
  <si>
    <t>Business Value or Property Growth Rate</t>
  </si>
  <si>
    <t>Business or Property Value</t>
  </si>
  <si>
    <t>IRS-Quality Business and Property Appraisals:</t>
  </si>
  <si>
    <t>Breakeven on Tax Savings to Planning Costs:</t>
  </si>
  <si>
    <t>ASSUMPTIONS</t>
  </si>
  <si>
    <t>= Change Assumption</t>
  </si>
  <si>
    <t>Federal Gift/Estate Tax Exemption Value</t>
  </si>
  <si>
    <t>Total Planning/Execution  Cost Estimate:</t>
  </si>
  <si>
    <t>Initial Estate Value:</t>
  </si>
  <si>
    <t>Calculated Planning Cost:</t>
  </si>
  <si>
    <t>Married (M) of Single (S):</t>
  </si>
  <si>
    <t>M</t>
  </si>
  <si>
    <t>Individual Gift/Estate Tax Esimption:</t>
  </si>
  <si>
    <t>Business or Property Value: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</si>
</sst>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6" fontId="0" fillId="0" borderId="0" xfId="0" applyNumberFormat="1"/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2" fillId="3" borderId="0" xfId="0" applyFont="1" applyFill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4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0" fontId="0" fillId="3" borderId="0" xfId="0" applyFill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3" fillId="3" borderId="0" xfId="0" applyFont="1" applyFill="1" applyAlignment="1">
      <alignment horizontal="centerContinuous"/>
    </xf>
    <xf numFmtId="2" fontId="1" fillId="2" borderId="0" xfId="0" applyNumberFormat="1" applyFont="1" applyFill="1" applyAlignment="1">
      <alignment horizontal="center"/>
    </xf>
    <xf numFmtId="0" fontId="0" fillId="4" borderId="9" xfId="0" applyFill="1" applyBorder="1"/>
    <xf numFmtId="0" fontId="0" fillId="0" borderId="0" xfId="0" quotePrefix="1"/>
    <xf numFmtId="6" fontId="0" fillId="0" borderId="0" xfId="0" applyNumberFormat="1" applyAlignment="1">
      <alignment horizontal="center"/>
    </xf>
    <xf numFmtId="165" fontId="0" fillId="5" borderId="0" xfId="1" applyNumberFormat="1" applyFont="1" applyFill="1" applyBorder="1"/>
    <xf numFmtId="0" fontId="3" fillId="3" borderId="0" xfId="0" applyFont="1" applyFill="1"/>
    <xf numFmtId="0" fontId="3" fillId="3" borderId="0" xfId="0" applyFont="1" applyFill="1" applyAlignment="1">
      <alignment horizontal="right"/>
    </xf>
    <xf numFmtId="9" fontId="0" fillId="4" borderId="9" xfId="0" applyNumberFormat="1" applyFill="1" applyBorder="1" applyAlignment="1">
      <alignment horizontal="center"/>
    </xf>
    <xf numFmtId="10" fontId="0" fillId="4" borderId="9" xfId="0" applyNumberFormat="1" applyFill="1" applyBorder="1" applyAlignment="1">
      <alignment horizontal="center"/>
    </xf>
    <xf numFmtId="6" fontId="3" fillId="3" borderId="0" xfId="0" applyNumberFormat="1" applyFont="1" applyFill="1" applyAlignment="1">
      <alignment horizontal="center"/>
    </xf>
    <xf numFmtId="6" fontId="0" fillId="4" borderId="9" xfId="0" applyNumberForma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/>
    <xf numFmtId="6" fontId="0" fillId="0" borderId="0" xfId="0" applyNumberFormat="1" applyFill="1" applyBorder="1"/>
    <xf numFmtId="9" fontId="0" fillId="0" borderId="0" xfId="0" applyNumberFormat="1" applyAlignment="1">
      <alignment horizontal="center"/>
    </xf>
    <xf numFmtId="9" fontId="0" fillId="0" borderId="9" xfId="0" applyNumberFormat="1" applyBorder="1" applyAlignment="1">
      <alignment horizontal="center"/>
    </xf>
    <xf numFmtId="6" fontId="1" fillId="2" borderId="3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480060</xdr:colOff>
      <xdr:row>12</xdr:row>
      <xdr:rowOff>175260</xdr:rowOff>
    </xdr:from>
    <xdr:to>
      <xdr:col>11</xdr:col>
      <xdr:colOff>601980</xdr:colOff>
      <xdr:row>22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5013041-EBE3-42BF-8A24-E3D34B2E903E}"/>
            </a:ext>
          </a:extLst>
        </xdr:cNvPr>
        <xdr:cNvSpPr txBox="1"/>
      </xdr:nvSpPr>
      <xdr:spPr>
        <a:xfrm>
          <a:off x="5440680" y="1965960"/>
          <a:ext cx="3169920" cy="242316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Legacy Planning Benefits</a:t>
          </a:r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Beyond ROI</a:t>
          </a:r>
        </a:p>
        <a:p>
          <a:pPr algn="ctr"/>
          <a:endParaRPr lang="en-US" sz="4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Create a multi-generational legacy plan</a:t>
          </a:r>
        </a:p>
        <a:p>
          <a:pPr algn="l"/>
          <a:r>
            <a:rPr lang="en-US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  Mitigate your income &amp; estate taxes</a:t>
          </a:r>
        </a:p>
        <a:p>
          <a:pPr algn="l"/>
          <a:r>
            <a:rPr lang="en-US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  Utilize today’s $27.2M federal estate tax exemption</a:t>
          </a:r>
        </a:p>
        <a:p>
          <a:pPr algn="l"/>
          <a:r>
            <a:rPr lang="en-US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  Protect assets against creditors and litigants</a:t>
          </a:r>
        </a:p>
        <a:p>
          <a:pPr algn="l"/>
          <a:endParaRPr lang="en-US" sz="1100"/>
        </a:p>
      </xdr:txBody>
    </xdr:sp>
    <xdr:clientData/>
  </xdr:twoCellAnchor>
  <xdr:twoCellAnchor>
    <xdr:from>
      <xdr:col>0</xdr:col>
      <xdr:colOff>358140</xdr:colOff>
      <xdr:row>0</xdr:row>
      <xdr:rowOff>106680</xdr:rowOff>
    </xdr:from>
    <xdr:to>
      <xdr:col>5</xdr:col>
      <xdr:colOff>426720</xdr:colOff>
      <xdr:row>1</xdr:row>
      <xdr:rowOff>137160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13B7672-5FDD-4D6E-BF17-FA15C906E99D}"/>
            </a:ext>
          </a:extLst>
        </xdr:cNvPr>
        <xdr:cNvSpPr txBox="1"/>
      </xdr:nvSpPr>
      <xdr:spPr>
        <a:xfrm>
          <a:off x="358140" y="106680"/>
          <a:ext cx="4419600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PLANNING DOLLARS ROI FOR                                                             SAVING ON ESTATE TAXES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281940</xdr:colOff>
      <xdr:row>12</xdr:row>
      <xdr:rowOff>175260</xdr:rowOff>
    </xdr:from>
    <xdr:to>
      <xdr:col>12</xdr:col>
      <xdr:colOff>297180</xdr:colOff>
      <xdr:row>24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40ADCC1-EDD8-0DF6-50B8-273FF9884ECB}"/>
            </a:ext>
          </a:extLst>
        </xdr:cNvPr>
        <xdr:cNvSpPr txBox="1"/>
      </xdr:nvSpPr>
      <xdr:spPr>
        <a:xfrm>
          <a:off x="6149340" y="2484120"/>
          <a:ext cx="3169920" cy="242316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Legacy Planning Benefits</a:t>
          </a:r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Beyond ROI</a:t>
          </a:r>
        </a:p>
        <a:p>
          <a:pPr algn="ctr"/>
          <a:endParaRPr lang="en-US" sz="4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Create a multi-generational legacy plan</a:t>
          </a:r>
        </a:p>
        <a:p>
          <a:pPr algn="l"/>
          <a:r>
            <a:rPr lang="en-US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  Mitigate your income &amp; estate taxes</a:t>
          </a:r>
        </a:p>
        <a:p>
          <a:pPr algn="l"/>
          <a:r>
            <a:rPr lang="en-US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  Utilize today’s $27.2M federal estate tax exemption</a:t>
          </a:r>
        </a:p>
        <a:p>
          <a:pPr algn="l"/>
          <a:r>
            <a:rPr lang="en-US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  Protect assets against creditors and litigants</a:t>
          </a:r>
        </a:p>
        <a:p>
          <a:pPr algn="l"/>
          <a:endParaRPr lang="en-US" sz="1100"/>
        </a:p>
      </xdr:txBody>
    </xdr:sp>
    <xdr:clientData/>
  </xdr:twoCellAnchor>
  <xdr:twoCellAnchor>
    <xdr:from>
      <xdr:col>1</xdr:col>
      <xdr:colOff>342900</xdr:colOff>
      <xdr:row>0</xdr:row>
      <xdr:rowOff>121920</xdr:rowOff>
    </xdr:from>
    <xdr:to>
      <xdr:col>6</xdr:col>
      <xdr:colOff>304800</xdr:colOff>
      <xdr:row>1</xdr:row>
      <xdr:rowOff>60960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DB70C4A-897A-8B0B-E7D3-86455A182022}"/>
            </a:ext>
          </a:extLst>
        </xdr:cNvPr>
        <xdr:cNvSpPr txBox="1"/>
      </xdr:nvSpPr>
      <xdr:spPr>
        <a:xfrm>
          <a:off x="952500" y="121920"/>
          <a:ext cx="4419600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PLANNING DOLLARS ROI FOR SELLING                              YOUR BUSINESS OR PROPERTY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F7037-D693-4C99-8AD9-3237C0AC4631}">
  <dimension ref="A1:G55"/>
  <sheetViews>
    <sheetView workbookViewId="0"/>
  </sheetViews>
  <sheetFormatPr defaultRowHeight="14.4" x14ac:dyDescent="0.3"/>
  <cols>
    <col min="2" max="2" width="14.21875" customWidth="1"/>
    <col min="3" max="3" width="12.5546875" customWidth="1"/>
    <col min="4" max="4" width="14.21875" customWidth="1"/>
    <col min="5" max="5" width="13.5546875" customWidth="1"/>
    <col min="6" max="6" width="10.6640625" customWidth="1"/>
  </cols>
  <sheetData>
    <row r="1" spans="1:7" ht="54.6" customHeight="1" x14ac:dyDescent="0.5">
      <c r="A1" s="15"/>
      <c r="B1" s="16"/>
      <c r="C1" s="16"/>
      <c r="D1" s="16"/>
      <c r="E1" s="16"/>
      <c r="F1" s="16"/>
      <c r="G1" s="16"/>
    </row>
    <row r="3" spans="1:7" x14ac:dyDescent="0.3">
      <c r="C3" s="18" t="s">
        <v>19</v>
      </c>
      <c r="D3" s="19"/>
      <c r="F3" s="21"/>
      <c r="G3" s="22" t="s">
        <v>20</v>
      </c>
    </row>
    <row r="4" spans="1:7" x14ac:dyDescent="0.3">
      <c r="C4" s="2" t="s">
        <v>0</v>
      </c>
      <c r="D4" s="27">
        <v>7.0000000000000007E-2</v>
      </c>
    </row>
    <row r="5" spans="1:7" x14ac:dyDescent="0.3">
      <c r="C5" s="2" t="s">
        <v>25</v>
      </c>
      <c r="D5" s="27" t="s">
        <v>26</v>
      </c>
    </row>
    <row r="6" spans="1:7" x14ac:dyDescent="0.3">
      <c r="C6" s="2" t="s">
        <v>27</v>
      </c>
      <c r="D6" s="30">
        <v>13600000</v>
      </c>
    </row>
    <row r="7" spans="1:7" x14ac:dyDescent="0.3">
      <c r="C7" s="2" t="s">
        <v>1</v>
      </c>
      <c r="D7" s="27">
        <v>0.03</v>
      </c>
    </row>
    <row r="8" spans="1:7" x14ac:dyDescent="0.3">
      <c r="C8" s="2" t="s">
        <v>4</v>
      </c>
      <c r="D8" s="27">
        <v>0.4</v>
      </c>
    </row>
    <row r="9" spans="1:7" x14ac:dyDescent="0.3">
      <c r="C9" s="2" t="s">
        <v>22</v>
      </c>
      <c r="D9" s="28">
        <v>3.0000000000000001E-3</v>
      </c>
    </row>
    <row r="10" spans="1:7" x14ac:dyDescent="0.3">
      <c r="C10" s="2" t="s">
        <v>23</v>
      </c>
      <c r="D10" s="30">
        <v>30000000</v>
      </c>
    </row>
    <row r="11" spans="1:7" x14ac:dyDescent="0.3">
      <c r="C11" s="2"/>
      <c r="D11" s="24"/>
    </row>
    <row r="12" spans="1:7" x14ac:dyDescent="0.3">
      <c r="B12" s="25"/>
      <c r="C12" s="26" t="s">
        <v>24</v>
      </c>
      <c r="D12" s="29">
        <f>$D$9*$D$10</f>
        <v>90000</v>
      </c>
    </row>
    <row r="13" spans="1:7" x14ac:dyDescent="0.3">
      <c r="C13" s="2"/>
      <c r="D13" s="3"/>
    </row>
    <row r="14" spans="1:7" s="4" customFormat="1" ht="72" x14ac:dyDescent="0.3">
      <c r="A14" s="13" t="s">
        <v>14</v>
      </c>
      <c r="B14" s="14" t="s">
        <v>2</v>
      </c>
      <c r="C14" s="14" t="s">
        <v>21</v>
      </c>
      <c r="D14" s="14" t="s">
        <v>3</v>
      </c>
      <c r="E14" s="14" t="s">
        <v>5</v>
      </c>
      <c r="F14" s="14" t="s">
        <v>6</v>
      </c>
      <c r="G14"/>
    </row>
    <row r="15" spans="1:7" x14ac:dyDescent="0.3">
      <c r="A15" s="1">
        <v>0</v>
      </c>
      <c r="B15" s="3">
        <f>D10</f>
        <v>30000000</v>
      </c>
      <c r="C15" s="3">
        <f>IF($D$5="M",2*$D$6,$D$6)</f>
        <v>27200000</v>
      </c>
      <c r="D15" s="23">
        <f>IF(B15&gt;C15,(B15-C15),0)</f>
        <v>2800000</v>
      </c>
      <c r="E15" s="23">
        <f>D15*$D$8</f>
        <v>1120000</v>
      </c>
      <c r="F15" s="20">
        <f>E15/$D$12</f>
        <v>12.444444444444445</v>
      </c>
    </row>
    <row r="16" spans="1:7" x14ac:dyDescent="0.3">
      <c r="A16" s="1">
        <v>1</v>
      </c>
      <c r="B16" s="3">
        <f t="shared" ref="B16:B55" si="0">B15*(1+$D$4)</f>
        <v>32100000.000000004</v>
      </c>
      <c r="C16" s="3">
        <f>C15*(1+$D$7)</f>
        <v>28016000</v>
      </c>
      <c r="D16" s="23">
        <f t="shared" ref="D16:D55" si="1">IF(B16&gt;C16,(B16-C16),0)</f>
        <v>4084000.0000000037</v>
      </c>
      <c r="E16" s="23">
        <f t="shared" ref="E16:E55" si="2">D16*$D$8</f>
        <v>1633600.0000000016</v>
      </c>
      <c r="F16" s="20">
        <f t="shared" ref="F16:F55" si="3">E16/$D$12</f>
        <v>18.151111111111128</v>
      </c>
    </row>
    <row r="17" spans="1:6" x14ac:dyDescent="0.3">
      <c r="A17" s="1">
        <v>2</v>
      </c>
      <c r="B17" s="3">
        <f t="shared" si="0"/>
        <v>34347000.000000007</v>
      </c>
      <c r="C17" s="3">
        <f>C16*(1+$D$7)</f>
        <v>28856480</v>
      </c>
      <c r="D17" s="23">
        <f t="shared" si="1"/>
        <v>5490520.0000000075</v>
      </c>
      <c r="E17" s="23">
        <f t="shared" si="2"/>
        <v>2196208.0000000033</v>
      </c>
      <c r="F17" s="20">
        <f t="shared" si="3"/>
        <v>24.402311111111146</v>
      </c>
    </row>
    <row r="18" spans="1:6" x14ac:dyDescent="0.3">
      <c r="A18" s="1">
        <v>3</v>
      </c>
      <c r="B18" s="3">
        <f t="shared" si="0"/>
        <v>36751290.000000007</v>
      </c>
      <c r="C18" s="3">
        <f t="shared" ref="C18:C55" si="4">C17*(1+$D$7)</f>
        <v>29722174.400000002</v>
      </c>
      <c r="D18" s="23">
        <f t="shared" si="1"/>
        <v>7029115.6000000052</v>
      </c>
      <c r="E18" s="23">
        <f t="shared" si="2"/>
        <v>2811646.2400000021</v>
      </c>
      <c r="F18" s="20">
        <f t="shared" si="3"/>
        <v>31.240513777777799</v>
      </c>
    </row>
    <row r="19" spans="1:6" x14ac:dyDescent="0.3">
      <c r="A19" s="1">
        <v>4</v>
      </c>
      <c r="B19" s="3">
        <f t="shared" si="0"/>
        <v>39323880.300000012</v>
      </c>
      <c r="C19" s="3">
        <f t="shared" si="4"/>
        <v>30613839.632000003</v>
      </c>
      <c r="D19" s="23">
        <f t="shared" si="1"/>
        <v>8710040.6680000089</v>
      </c>
      <c r="E19" s="23">
        <f t="shared" si="2"/>
        <v>3484016.2672000038</v>
      </c>
      <c r="F19" s="20">
        <f t="shared" si="3"/>
        <v>38.711291857777823</v>
      </c>
    </row>
    <row r="20" spans="1:6" x14ac:dyDescent="0.3">
      <c r="A20" s="1">
        <v>5</v>
      </c>
      <c r="B20" s="3">
        <f t="shared" si="0"/>
        <v>42076551.921000019</v>
      </c>
      <c r="C20" s="3">
        <f t="shared" si="4"/>
        <v>31532254.820960004</v>
      </c>
      <c r="D20" s="23">
        <f t="shared" si="1"/>
        <v>10544297.100040015</v>
      </c>
      <c r="E20" s="23">
        <f t="shared" si="2"/>
        <v>4217718.8400160065</v>
      </c>
      <c r="F20" s="20">
        <f t="shared" si="3"/>
        <v>46.863542666844516</v>
      </c>
    </row>
    <row r="21" spans="1:6" x14ac:dyDescent="0.3">
      <c r="A21" s="1">
        <v>6</v>
      </c>
      <c r="B21" s="3">
        <f t="shared" si="0"/>
        <v>45021910.55547002</v>
      </c>
      <c r="C21" s="3">
        <f t="shared" si="4"/>
        <v>32478222.465588804</v>
      </c>
      <c r="D21" s="23">
        <f t="shared" si="1"/>
        <v>12543688.089881215</v>
      </c>
      <c r="E21" s="23">
        <f t="shared" si="2"/>
        <v>5017475.2359524863</v>
      </c>
      <c r="F21" s="20">
        <f t="shared" si="3"/>
        <v>55.749724843916518</v>
      </c>
    </row>
    <row r="22" spans="1:6" x14ac:dyDescent="0.3">
      <c r="A22" s="1">
        <v>7</v>
      </c>
      <c r="B22" s="3">
        <f t="shared" si="0"/>
        <v>48173444.294352926</v>
      </c>
      <c r="C22" s="3">
        <f t="shared" si="4"/>
        <v>33452569.139556468</v>
      </c>
      <c r="D22" s="23">
        <f t="shared" si="1"/>
        <v>14720875.154796459</v>
      </c>
      <c r="E22" s="23">
        <f t="shared" si="2"/>
        <v>5888350.0619185837</v>
      </c>
      <c r="F22" s="20">
        <f t="shared" si="3"/>
        <v>65.426111799095381</v>
      </c>
    </row>
    <row r="23" spans="1:6" x14ac:dyDescent="0.3">
      <c r="A23" s="1">
        <v>8</v>
      </c>
      <c r="B23" s="3">
        <f t="shared" si="0"/>
        <v>51545585.394957632</v>
      </c>
      <c r="C23" s="3">
        <f t="shared" si="4"/>
        <v>34456146.213743165</v>
      </c>
      <c r="D23" s="23">
        <f t="shared" si="1"/>
        <v>17089439.181214467</v>
      </c>
      <c r="E23" s="23">
        <f t="shared" si="2"/>
        <v>6835775.6724857874</v>
      </c>
      <c r="F23" s="20">
        <f t="shared" si="3"/>
        <v>75.953063027619862</v>
      </c>
    </row>
    <row r="24" spans="1:6" x14ac:dyDescent="0.3">
      <c r="A24" s="1">
        <v>9</v>
      </c>
      <c r="B24" s="3">
        <f t="shared" si="0"/>
        <v>55153776.372604668</v>
      </c>
      <c r="C24" s="3">
        <f t="shared" si="4"/>
        <v>35489830.600155458</v>
      </c>
      <c r="D24" s="23">
        <f t="shared" si="1"/>
        <v>19663945.77244921</v>
      </c>
      <c r="E24" s="23">
        <f t="shared" si="2"/>
        <v>7865578.3089796845</v>
      </c>
      <c r="F24" s="20">
        <f t="shared" si="3"/>
        <v>87.395314544218721</v>
      </c>
    </row>
    <row r="25" spans="1:6" x14ac:dyDescent="0.3">
      <c r="A25" s="1">
        <v>10</v>
      </c>
      <c r="B25" s="3">
        <f t="shared" si="0"/>
        <v>59014540.718686998</v>
      </c>
      <c r="C25" s="3">
        <f t="shared" si="4"/>
        <v>36554525.51816012</v>
      </c>
      <c r="D25" s="23">
        <f t="shared" si="1"/>
        <v>22460015.200526878</v>
      </c>
      <c r="E25" s="23">
        <f t="shared" si="2"/>
        <v>8984006.0802107509</v>
      </c>
      <c r="F25" s="20">
        <f t="shared" si="3"/>
        <v>99.822289780119448</v>
      </c>
    </row>
    <row r="26" spans="1:6" x14ac:dyDescent="0.3">
      <c r="A26" s="1">
        <v>11</v>
      </c>
      <c r="B26" s="3">
        <f t="shared" si="0"/>
        <v>63145558.568995088</v>
      </c>
      <c r="C26" s="3">
        <f t="shared" si="4"/>
        <v>37651161.283704922</v>
      </c>
      <c r="D26" s="23">
        <f t="shared" si="1"/>
        <v>25494397.285290167</v>
      </c>
      <c r="E26" s="23">
        <f t="shared" si="2"/>
        <v>10197758.914116068</v>
      </c>
      <c r="F26" s="20">
        <f t="shared" si="3"/>
        <v>113.30843237906743</v>
      </c>
    </row>
    <row r="27" spans="1:6" x14ac:dyDescent="0.3">
      <c r="A27" s="1">
        <v>12</v>
      </c>
      <c r="B27" s="3">
        <f t="shared" si="0"/>
        <v>67565747.668824747</v>
      </c>
      <c r="C27" s="3">
        <f t="shared" si="4"/>
        <v>38780696.122216068</v>
      </c>
      <c r="D27" s="23">
        <f t="shared" si="1"/>
        <v>28785051.546608679</v>
      </c>
      <c r="E27" s="23">
        <f t="shared" si="2"/>
        <v>11514020.618643472</v>
      </c>
      <c r="F27" s="20">
        <f t="shared" si="3"/>
        <v>127.93356242937192</v>
      </c>
    </row>
    <row r="28" spans="1:6" x14ac:dyDescent="0.3">
      <c r="A28" s="1">
        <v>13</v>
      </c>
      <c r="B28" s="3">
        <f t="shared" si="0"/>
        <v>72295350.005642489</v>
      </c>
      <c r="C28" s="3">
        <f t="shared" si="4"/>
        <v>39944117.005882554</v>
      </c>
      <c r="D28" s="23">
        <f t="shared" si="1"/>
        <v>32351232.999759935</v>
      </c>
      <c r="E28" s="23">
        <f t="shared" si="2"/>
        <v>12940493.199903974</v>
      </c>
      <c r="F28" s="20">
        <f t="shared" si="3"/>
        <v>143.78325777671083</v>
      </c>
    </row>
    <row r="29" spans="1:6" x14ac:dyDescent="0.3">
      <c r="A29" s="1">
        <v>14</v>
      </c>
      <c r="B29" s="3">
        <f t="shared" si="0"/>
        <v>77356024.506037474</v>
      </c>
      <c r="C29" s="3">
        <f t="shared" si="4"/>
        <v>41142440.516059034</v>
      </c>
      <c r="D29" s="23">
        <f t="shared" si="1"/>
        <v>36213583.98997844</v>
      </c>
      <c r="E29" s="23">
        <f t="shared" si="2"/>
        <v>14485433.595991377</v>
      </c>
      <c r="F29" s="20">
        <f t="shared" si="3"/>
        <v>160.94926217768196</v>
      </c>
    </row>
    <row r="30" spans="1:6" x14ac:dyDescent="0.3">
      <c r="A30" s="1">
        <v>15</v>
      </c>
      <c r="B30" s="3">
        <f t="shared" si="0"/>
        <v>82770946.221460104</v>
      </c>
      <c r="C30" s="3">
        <f t="shared" si="4"/>
        <v>42376713.731540807</v>
      </c>
      <c r="D30" s="23">
        <f t="shared" si="1"/>
        <v>40394232.489919297</v>
      </c>
      <c r="E30" s="23">
        <f t="shared" si="2"/>
        <v>16157692.99596772</v>
      </c>
      <c r="F30" s="20">
        <f t="shared" si="3"/>
        <v>179.52992217741911</v>
      </c>
    </row>
    <row r="31" spans="1:6" x14ac:dyDescent="0.3">
      <c r="A31" s="1">
        <v>16</v>
      </c>
      <c r="B31" s="3">
        <f t="shared" si="0"/>
        <v>88564912.456962317</v>
      </c>
      <c r="C31" s="3">
        <f t="shared" si="4"/>
        <v>43648015.143487029</v>
      </c>
      <c r="D31" s="23">
        <f t="shared" si="1"/>
        <v>44916897.313475288</v>
      </c>
      <c r="E31" s="23">
        <f t="shared" si="2"/>
        <v>17966758.925390117</v>
      </c>
      <c r="F31" s="20">
        <f t="shared" si="3"/>
        <v>199.63065472655686</v>
      </c>
    </row>
    <row r="32" spans="1:6" x14ac:dyDescent="0.3">
      <c r="A32" s="1">
        <v>17</v>
      </c>
      <c r="B32" s="3">
        <f t="shared" si="0"/>
        <v>94764456.32894969</v>
      </c>
      <c r="C32" s="3">
        <f t="shared" si="4"/>
        <v>44957455.597791642</v>
      </c>
      <c r="D32" s="23">
        <f t="shared" si="1"/>
        <v>49807000.731158048</v>
      </c>
      <c r="E32" s="23">
        <f t="shared" si="2"/>
        <v>19922800.292463221</v>
      </c>
      <c r="F32" s="20">
        <f t="shared" si="3"/>
        <v>221.36444769403579</v>
      </c>
    </row>
    <row r="33" spans="1:6" x14ac:dyDescent="0.3">
      <c r="A33" s="1">
        <v>18</v>
      </c>
      <c r="B33" s="3">
        <f t="shared" si="0"/>
        <v>101397968.27197617</v>
      </c>
      <c r="C33" s="3">
        <f t="shared" si="4"/>
        <v>46306179.265725389</v>
      </c>
      <c r="D33" s="23">
        <f t="shared" si="1"/>
        <v>55091789.006250784</v>
      </c>
      <c r="E33" s="23">
        <f t="shared" si="2"/>
        <v>22036715.602500316</v>
      </c>
      <c r="F33" s="20">
        <f t="shared" si="3"/>
        <v>244.85239558333683</v>
      </c>
    </row>
    <row r="34" spans="1:6" x14ac:dyDescent="0.3">
      <c r="A34" s="1">
        <v>19</v>
      </c>
      <c r="B34" s="3">
        <f t="shared" si="0"/>
        <v>108495826.05101451</v>
      </c>
      <c r="C34" s="3">
        <f t="shared" si="4"/>
        <v>47695364.64369715</v>
      </c>
      <c r="D34" s="23">
        <f t="shared" si="1"/>
        <v>60800461.407317363</v>
      </c>
      <c r="E34" s="23">
        <f t="shared" si="2"/>
        <v>24320184.562926948</v>
      </c>
      <c r="F34" s="20">
        <f t="shared" si="3"/>
        <v>270.22427292141055</v>
      </c>
    </row>
    <row r="35" spans="1:6" x14ac:dyDescent="0.3">
      <c r="A35" s="1">
        <v>20</v>
      </c>
      <c r="B35" s="3">
        <f t="shared" si="0"/>
        <v>116090533.87458554</v>
      </c>
      <c r="C35" s="3">
        <f t="shared" si="4"/>
        <v>49126225.583008066</v>
      </c>
      <c r="D35" s="23">
        <f t="shared" si="1"/>
        <v>66964308.291577473</v>
      </c>
      <c r="E35" s="23">
        <f t="shared" si="2"/>
        <v>26785723.316630989</v>
      </c>
      <c r="F35" s="20">
        <f t="shared" si="3"/>
        <v>297.61914796256656</v>
      </c>
    </row>
    <row r="36" spans="1:6" x14ac:dyDescent="0.3">
      <c r="A36" s="1">
        <v>21</v>
      </c>
      <c r="B36" s="3">
        <f t="shared" si="0"/>
        <v>124216871.24580653</v>
      </c>
      <c r="C36" s="3">
        <f t="shared" si="4"/>
        <v>50600012.350498311</v>
      </c>
      <c r="D36" s="23">
        <f t="shared" si="1"/>
        <v>73616858.895308226</v>
      </c>
      <c r="E36" s="23">
        <f t="shared" si="2"/>
        <v>29446743.558123291</v>
      </c>
      <c r="F36" s="20">
        <f t="shared" si="3"/>
        <v>327.18603953470324</v>
      </c>
    </row>
    <row r="37" spans="1:6" x14ac:dyDescent="0.3">
      <c r="A37" s="1">
        <v>22</v>
      </c>
      <c r="B37" s="3">
        <f t="shared" si="0"/>
        <v>132912052.23301299</v>
      </c>
      <c r="C37" s="3">
        <f t="shared" si="4"/>
        <v>52118012.721013263</v>
      </c>
      <c r="D37" s="23">
        <f t="shared" si="1"/>
        <v>80794039.511999726</v>
      </c>
      <c r="E37" s="23">
        <f t="shared" si="2"/>
        <v>32317615.804799892</v>
      </c>
      <c r="F37" s="20">
        <f t="shared" si="3"/>
        <v>359.08462005333212</v>
      </c>
    </row>
    <row r="38" spans="1:6" x14ac:dyDescent="0.3">
      <c r="A38" s="1">
        <v>23</v>
      </c>
      <c r="B38" s="3">
        <f t="shared" si="0"/>
        <v>142215895.88932392</v>
      </c>
      <c r="C38" s="3">
        <f t="shared" si="4"/>
        <v>53681553.102643661</v>
      </c>
      <c r="D38" s="23">
        <f t="shared" si="1"/>
        <v>88534342.786680251</v>
      </c>
      <c r="E38" s="23">
        <f t="shared" si="2"/>
        <v>35413737.114672102</v>
      </c>
      <c r="F38" s="20">
        <f t="shared" si="3"/>
        <v>393.48596794080112</v>
      </c>
    </row>
    <row r="39" spans="1:6" x14ac:dyDescent="0.3">
      <c r="A39" s="1">
        <v>24</v>
      </c>
      <c r="B39" s="3">
        <f t="shared" si="0"/>
        <v>152171008.6015766</v>
      </c>
      <c r="C39" s="3">
        <f t="shared" si="4"/>
        <v>55291999.695722975</v>
      </c>
      <c r="D39" s="23">
        <f t="shared" si="1"/>
        <v>96879008.905853629</v>
      </c>
      <c r="E39" s="23">
        <f t="shared" si="2"/>
        <v>38751603.562341452</v>
      </c>
      <c r="F39" s="20">
        <f t="shared" si="3"/>
        <v>430.57337291490501</v>
      </c>
    </row>
    <row r="40" spans="1:6" x14ac:dyDescent="0.3">
      <c r="A40" s="1">
        <v>25</v>
      </c>
      <c r="B40" s="3">
        <f t="shared" si="0"/>
        <v>162822979.20368698</v>
      </c>
      <c r="C40" s="3">
        <f t="shared" si="4"/>
        <v>56950759.686594665</v>
      </c>
      <c r="D40" s="23">
        <f t="shared" si="1"/>
        <v>105872219.51709232</v>
      </c>
      <c r="E40" s="23">
        <f t="shared" si="2"/>
        <v>42348887.806836933</v>
      </c>
      <c r="F40" s="20">
        <f t="shared" si="3"/>
        <v>470.54319785374372</v>
      </c>
    </row>
    <row r="41" spans="1:6" x14ac:dyDescent="0.3">
      <c r="A41" s="1">
        <v>26</v>
      </c>
      <c r="B41" s="3">
        <f t="shared" si="0"/>
        <v>174220587.74794507</v>
      </c>
      <c r="C41" s="3">
        <f t="shared" si="4"/>
        <v>58659282.477192506</v>
      </c>
      <c r="D41" s="23">
        <f t="shared" si="1"/>
        <v>115561305.27075256</v>
      </c>
      <c r="E41" s="23">
        <f t="shared" si="2"/>
        <v>46224522.108301029</v>
      </c>
      <c r="F41" s="20">
        <f t="shared" si="3"/>
        <v>513.60580120334475</v>
      </c>
    </row>
    <row r="42" spans="1:6" x14ac:dyDescent="0.3">
      <c r="A42" s="1">
        <v>27</v>
      </c>
      <c r="B42" s="3">
        <f t="shared" si="0"/>
        <v>186416028.89030123</v>
      </c>
      <c r="C42" s="3">
        <f t="shared" si="4"/>
        <v>60419060.951508284</v>
      </c>
      <c r="D42" s="23">
        <f t="shared" si="1"/>
        <v>125996967.93879294</v>
      </c>
      <c r="E42" s="23">
        <f t="shared" si="2"/>
        <v>50398787.175517179</v>
      </c>
      <c r="F42" s="20">
        <f t="shared" si="3"/>
        <v>559.98652417241306</v>
      </c>
    </row>
    <row r="43" spans="1:6" x14ac:dyDescent="0.3">
      <c r="A43" s="1">
        <v>28</v>
      </c>
      <c r="B43" s="3">
        <f t="shared" si="0"/>
        <v>199465150.91262233</v>
      </c>
      <c r="C43" s="3">
        <f t="shared" si="4"/>
        <v>62231632.780053534</v>
      </c>
      <c r="D43" s="23">
        <f t="shared" si="1"/>
        <v>137233518.13256881</v>
      </c>
      <c r="E43" s="23">
        <f t="shared" si="2"/>
        <v>54893407.253027529</v>
      </c>
      <c r="F43" s="20">
        <f t="shared" si="3"/>
        <v>609.92674725586141</v>
      </c>
    </row>
    <row r="44" spans="1:6" x14ac:dyDescent="0.3">
      <c r="A44" s="1">
        <v>29</v>
      </c>
      <c r="B44" s="3">
        <f t="shared" si="0"/>
        <v>213427711.47650591</v>
      </c>
      <c r="C44" s="3">
        <f t="shared" si="4"/>
        <v>64098581.763455138</v>
      </c>
      <c r="D44" s="23">
        <f t="shared" si="1"/>
        <v>149329129.71305078</v>
      </c>
      <c r="E44" s="23">
        <f t="shared" si="2"/>
        <v>59731651.885220319</v>
      </c>
      <c r="F44" s="20">
        <f t="shared" si="3"/>
        <v>663.68502094689245</v>
      </c>
    </row>
    <row r="45" spans="1:6" x14ac:dyDescent="0.3">
      <c r="A45" s="1">
        <v>30</v>
      </c>
      <c r="B45" s="3">
        <f t="shared" si="0"/>
        <v>228367651.27986133</v>
      </c>
      <c r="C45" s="3">
        <f t="shared" si="4"/>
        <v>66021539.216358796</v>
      </c>
      <c r="D45" s="23">
        <f t="shared" si="1"/>
        <v>162346112.06350255</v>
      </c>
      <c r="E45" s="23">
        <f t="shared" si="2"/>
        <v>64938444.825401023</v>
      </c>
      <c r="F45" s="20">
        <f t="shared" si="3"/>
        <v>721.53827583778912</v>
      </c>
    </row>
    <row r="46" spans="1:6" x14ac:dyDescent="0.3">
      <c r="A46" s="1">
        <v>31</v>
      </c>
      <c r="B46" s="3">
        <f t="shared" si="0"/>
        <v>244353386.86945164</v>
      </c>
      <c r="C46" s="3">
        <f t="shared" si="4"/>
        <v>68002185.392849565</v>
      </c>
      <c r="D46" s="23">
        <f t="shared" si="1"/>
        <v>176351201.47660208</v>
      </c>
      <c r="E46" s="23">
        <f t="shared" si="2"/>
        <v>70540480.590640828</v>
      </c>
      <c r="F46" s="20">
        <f t="shared" si="3"/>
        <v>783.78311767378693</v>
      </c>
    </row>
    <row r="47" spans="1:6" x14ac:dyDescent="0.3">
      <c r="A47" s="1">
        <v>32</v>
      </c>
      <c r="B47" s="3">
        <f t="shared" si="0"/>
        <v>261458123.95031327</v>
      </c>
      <c r="C47" s="3">
        <f t="shared" si="4"/>
        <v>70042250.954635054</v>
      </c>
      <c r="D47" s="23">
        <f t="shared" si="1"/>
        <v>191415872.99567822</v>
      </c>
      <c r="E47" s="23">
        <f t="shared" si="2"/>
        <v>76566349.198271289</v>
      </c>
      <c r="F47" s="20">
        <f t="shared" si="3"/>
        <v>850.73721331412548</v>
      </c>
    </row>
    <row r="48" spans="1:6" x14ac:dyDescent="0.3">
      <c r="A48" s="1">
        <v>33</v>
      </c>
      <c r="B48" s="3">
        <f t="shared" si="0"/>
        <v>279760192.62683523</v>
      </c>
      <c r="C48" s="3">
        <f t="shared" si="4"/>
        <v>72143518.483274102</v>
      </c>
      <c r="D48" s="23">
        <f t="shared" si="1"/>
        <v>207616674.14356112</v>
      </c>
      <c r="E48" s="23">
        <f t="shared" si="2"/>
        <v>83046669.65742445</v>
      </c>
      <c r="F48" s="20">
        <f t="shared" si="3"/>
        <v>922.74077397138274</v>
      </c>
    </row>
    <row r="49" spans="1:6" x14ac:dyDescent="0.3">
      <c r="A49" s="1">
        <v>34</v>
      </c>
      <c r="B49" s="3">
        <f t="shared" si="0"/>
        <v>299343406.11071372</v>
      </c>
      <c r="C49" s="3">
        <f t="shared" si="4"/>
        <v>74307824.037772328</v>
      </c>
      <c r="D49" s="23">
        <f t="shared" si="1"/>
        <v>225035582.07294139</v>
      </c>
      <c r="E49" s="23">
        <f t="shared" si="2"/>
        <v>90014232.82917656</v>
      </c>
      <c r="F49" s="20">
        <f t="shared" si="3"/>
        <v>1000.1581425464062</v>
      </c>
    </row>
    <row r="50" spans="1:6" x14ac:dyDescent="0.3">
      <c r="A50" s="1">
        <v>35</v>
      </c>
      <c r="B50" s="3">
        <f t="shared" si="0"/>
        <v>320297444.53846371</v>
      </c>
      <c r="C50" s="3">
        <f t="shared" si="4"/>
        <v>76537058.7589055</v>
      </c>
      <c r="D50" s="23">
        <f t="shared" si="1"/>
        <v>243760385.77955821</v>
      </c>
      <c r="E50" s="23">
        <f t="shared" si="2"/>
        <v>97504154.311823294</v>
      </c>
      <c r="F50" s="20">
        <f t="shared" si="3"/>
        <v>1083.3794923535922</v>
      </c>
    </row>
    <row r="51" spans="1:6" x14ac:dyDescent="0.3">
      <c r="A51" s="1">
        <v>36</v>
      </c>
      <c r="B51" s="3">
        <f t="shared" si="0"/>
        <v>342718265.65615618</v>
      </c>
      <c r="C51" s="3">
        <f t="shared" si="4"/>
        <v>78833170.521672666</v>
      </c>
      <c r="D51" s="23">
        <f t="shared" si="1"/>
        <v>263885095.13448352</v>
      </c>
      <c r="E51" s="23">
        <f t="shared" si="2"/>
        <v>105554038.05379342</v>
      </c>
      <c r="F51" s="20">
        <f t="shared" si="3"/>
        <v>1172.8226450421491</v>
      </c>
    </row>
    <row r="52" spans="1:6" x14ac:dyDescent="0.3">
      <c r="A52" s="1">
        <v>37</v>
      </c>
      <c r="B52" s="3">
        <f t="shared" si="0"/>
        <v>366708544.25208712</v>
      </c>
      <c r="C52" s="3">
        <f t="shared" si="4"/>
        <v>81198165.637322843</v>
      </c>
      <c r="D52" s="23">
        <f t="shared" si="1"/>
        <v>285510378.61476427</v>
      </c>
      <c r="E52" s="23">
        <f t="shared" si="2"/>
        <v>114204151.44590572</v>
      </c>
      <c r="F52" s="20">
        <f t="shared" si="3"/>
        <v>1268.935016065619</v>
      </c>
    </row>
    <row r="53" spans="1:6" x14ac:dyDescent="0.3">
      <c r="A53" s="1">
        <v>38</v>
      </c>
      <c r="B53" s="3">
        <f t="shared" si="0"/>
        <v>392378142.34973323</v>
      </c>
      <c r="C53" s="3">
        <f t="shared" si="4"/>
        <v>83634110.606442526</v>
      </c>
      <c r="D53" s="23">
        <f t="shared" si="1"/>
        <v>308744031.74329072</v>
      </c>
      <c r="E53" s="23">
        <f t="shared" si="2"/>
        <v>123497612.69731629</v>
      </c>
      <c r="F53" s="20">
        <f t="shared" si="3"/>
        <v>1372.1956966368477</v>
      </c>
    </row>
    <row r="54" spans="1:6" x14ac:dyDescent="0.3">
      <c r="A54" s="1">
        <v>39</v>
      </c>
      <c r="B54" s="3">
        <f t="shared" si="0"/>
        <v>419844612.31421459</v>
      </c>
      <c r="C54" s="3">
        <f t="shared" si="4"/>
        <v>86143133.924635798</v>
      </c>
      <c r="D54" s="23">
        <f t="shared" si="1"/>
        <v>333701478.38957882</v>
      </c>
      <c r="E54" s="23">
        <f t="shared" si="2"/>
        <v>133480591.35583153</v>
      </c>
      <c r="F54" s="20">
        <f t="shared" si="3"/>
        <v>1483.1176817314615</v>
      </c>
    </row>
    <row r="55" spans="1:6" x14ac:dyDescent="0.3">
      <c r="A55" s="1">
        <v>40</v>
      </c>
      <c r="B55" s="3">
        <f t="shared" si="0"/>
        <v>449233735.17620963</v>
      </c>
      <c r="C55" s="3">
        <f t="shared" si="4"/>
        <v>88727427.94237487</v>
      </c>
      <c r="D55" s="23">
        <f t="shared" si="1"/>
        <v>360506307.23383474</v>
      </c>
      <c r="E55" s="23">
        <f t="shared" si="2"/>
        <v>144202522.89353392</v>
      </c>
      <c r="F55" s="20">
        <f t="shared" si="3"/>
        <v>1602.2502543725991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43CE0-8FD5-4C37-81DE-9507EE285384}">
  <dimension ref="A1:I46"/>
  <sheetViews>
    <sheetView tabSelected="1" workbookViewId="0"/>
  </sheetViews>
  <sheetFormatPr defaultRowHeight="14.4" x14ac:dyDescent="0.3"/>
  <cols>
    <col min="2" max="4" width="14.21875" customWidth="1"/>
    <col min="5" max="5" width="10.77734375" customWidth="1"/>
    <col min="6" max="6" width="11.5546875" customWidth="1"/>
    <col min="7" max="7" width="11.6640625" customWidth="1"/>
    <col min="8" max="8" width="10.44140625" customWidth="1"/>
  </cols>
  <sheetData>
    <row r="1" spans="1:9" ht="61.8" customHeight="1" x14ac:dyDescent="0.5">
      <c r="A1" s="15"/>
      <c r="B1" s="16"/>
      <c r="C1" s="16"/>
      <c r="D1" s="16"/>
      <c r="E1" s="16"/>
      <c r="F1" s="16"/>
      <c r="G1" s="16"/>
    </row>
    <row r="3" spans="1:9" x14ac:dyDescent="0.3">
      <c r="C3" s="18" t="s">
        <v>19</v>
      </c>
      <c r="D3" s="19"/>
      <c r="E3" s="17"/>
      <c r="F3" s="17"/>
    </row>
    <row r="4" spans="1:9" x14ac:dyDescent="0.3">
      <c r="E4" s="2" t="s">
        <v>15</v>
      </c>
      <c r="F4" s="27">
        <v>7.0000000000000007E-2</v>
      </c>
      <c r="H4" s="21"/>
      <c r="I4" s="22" t="s">
        <v>20</v>
      </c>
    </row>
    <row r="5" spans="1:9" x14ac:dyDescent="0.3">
      <c r="E5" s="2" t="s">
        <v>12</v>
      </c>
      <c r="F5" s="27">
        <v>0.33</v>
      </c>
    </row>
    <row r="6" spans="1:9" ht="4.8" customHeight="1" x14ac:dyDescent="0.3">
      <c r="E6" s="2"/>
      <c r="F6" s="34"/>
    </row>
    <row r="7" spans="1:9" x14ac:dyDescent="0.3">
      <c r="C7" s="8"/>
      <c r="D7" s="9"/>
      <c r="E7" s="10" t="s">
        <v>28</v>
      </c>
      <c r="F7" s="30">
        <v>20000000</v>
      </c>
    </row>
    <row r="8" spans="1:9" x14ac:dyDescent="0.3">
      <c r="C8" s="11"/>
      <c r="D8" s="32"/>
      <c r="E8" s="31" t="s">
        <v>22</v>
      </c>
      <c r="F8" s="28">
        <v>1.5E-3</v>
      </c>
    </row>
    <row r="9" spans="1:9" x14ac:dyDescent="0.3">
      <c r="C9" s="11"/>
      <c r="E9" s="2" t="s">
        <v>17</v>
      </c>
      <c r="F9" s="30">
        <v>30000</v>
      </c>
    </row>
    <row r="10" spans="1:9" x14ac:dyDescent="0.3">
      <c r="C10" s="11"/>
      <c r="E10" s="2" t="s">
        <v>7</v>
      </c>
      <c r="F10" s="35">
        <v>0.2</v>
      </c>
    </row>
    <row r="11" spans="1:9" x14ac:dyDescent="0.3">
      <c r="C11" s="5"/>
      <c r="D11" s="6"/>
      <c r="E11" s="7" t="s">
        <v>18</v>
      </c>
      <c r="F11" s="36">
        <f>($F$7*$F$8+F$9)/$F$10</f>
        <v>300000</v>
      </c>
    </row>
    <row r="14" spans="1:9" s="4" customFormat="1" ht="43.2" x14ac:dyDescent="0.3">
      <c r="A14" s="13" t="s">
        <v>14</v>
      </c>
      <c r="B14" s="14" t="s">
        <v>16</v>
      </c>
      <c r="C14" s="14" t="s">
        <v>8</v>
      </c>
      <c r="D14" s="14" t="s">
        <v>9</v>
      </c>
      <c r="E14" s="14" t="s">
        <v>10</v>
      </c>
      <c r="F14" s="14" t="s">
        <v>11</v>
      </c>
      <c r="G14" s="12" t="s">
        <v>6</v>
      </c>
    </row>
    <row r="15" spans="1:9" x14ac:dyDescent="0.3">
      <c r="A15" s="1">
        <v>0</v>
      </c>
      <c r="B15" s="33">
        <f>$F$7</f>
        <v>20000000</v>
      </c>
      <c r="C15" s="3">
        <v>500000</v>
      </c>
      <c r="D15" s="3">
        <f>IF(B15&gt;C15,(B15-C15),0)</f>
        <v>19500000</v>
      </c>
      <c r="E15" s="3">
        <f>D15*$F$10</f>
        <v>3900000</v>
      </c>
      <c r="F15" s="3">
        <f>E15*$F$5</f>
        <v>1287000</v>
      </c>
      <c r="G15" s="20">
        <f>IF(F15&gt;$F$11,F15/$F$11,"--")</f>
        <v>4.29</v>
      </c>
    </row>
    <row r="16" spans="1:9" x14ac:dyDescent="0.3">
      <c r="A16" s="1">
        <v>1</v>
      </c>
      <c r="B16" s="3">
        <f t="shared" ref="B16:B45" si="0">B15*(1+$F$4)</f>
        <v>21400000</v>
      </c>
      <c r="C16" s="3">
        <f>C15</f>
        <v>500000</v>
      </c>
      <c r="D16" s="3">
        <f t="shared" ref="D16:D45" si="1">IF(B16&gt;C16,(B16-C16),0)</f>
        <v>20900000</v>
      </c>
      <c r="E16" s="3">
        <f>D16*$F$10</f>
        <v>4180000</v>
      </c>
      <c r="F16" s="3">
        <f t="shared" ref="F15:F45" si="2">E16*$F$5</f>
        <v>1379400</v>
      </c>
      <c r="G16" s="20">
        <f>IF(F16&gt;$F$11,F16/$F$11,"--")</f>
        <v>4.5979999999999999</v>
      </c>
    </row>
    <row r="17" spans="1:7" x14ac:dyDescent="0.3">
      <c r="A17" s="1">
        <v>2</v>
      </c>
      <c r="B17" s="3">
        <f t="shared" si="0"/>
        <v>22898000</v>
      </c>
      <c r="C17" s="3">
        <f t="shared" ref="C17:C45" si="3">C16</f>
        <v>500000</v>
      </c>
      <c r="D17" s="3">
        <f t="shared" si="1"/>
        <v>22398000</v>
      </c>
      <c r="E17" s="3">
        <f>D17*$F$10</f>
        <v>4479600</v>
      </c>
      <c r="F17" s="3">
        <f t="shared" si="2"/>
        <v>1478268</v>
      </c>
      <c r="G17" s="20">
        <f>IF(F17&gt;$F$11,F17/$F$11,"--")</f>
        <v>4.9275599999999997</v>
      </c>
    </row>
    <row r="18" spans="1:7" x14ac:dyDescent="0.3">
      <c r="A18" s="1">
        <v>3</v>
      </c>
      <c r="B18" s="3">
        <f t="shared" si="0"/>
        <v>24500860</v>
      </c>
      <c r="C18" s="3">
        <f t="shared" si="3"/>
        <v>500000</v>
      </c>
      <c r="D18" s="3">
        <f t="shared" si="1"/>
        <v>24000860</v>
      </c>
      <c r="E18" s="3">
        <f>D18*$F$10</f>
        <v>4800172</v>
      </c>
      <c r="F18" s="3">
        <f t="shared" si="2"/>
        <v>1584056.76</v>
      </c>
      <c r="G18" s="20">
        <f>IF(F18&gt;$F$11,F18/$F$11,"--")</f>
        <v>5.2801891999999997</v>
      </c>
    </row>
    <row r="19" spans="1:7" x14ac:dyDescent="0.3">
      <c r="A19" s="1">
        <v>4</v>
      </c>
      <c r="B19" s="3">
        <f t="shared" si="0"/>
        <v>26215920.200000003</v>
      </c>
      <c r="C19" s="3">
        <f t="shared" si="3"/>
        <v>500000</v>
      </c>
      <c r="D19" s="3">
        <f t="shared" si="1"/>
        <v>25715920.200000003</v>
      </c>
      <c r="E19" s="3">
        <f>D19*$F$10</f>
        <v>5143184.040000001</v>
      </c>
      <c r="F19" s="3">
        <f t="shared" si="2"/>
        <v>1697250.7332000004</v>
      </c>
      <c r="G19" s="20">
        <f>IF(F19&gt;$F$11,F19/$F$11,"--")</f>
        <v>5.6575024440000012</v>
      </c>
    </row>
    <row r="20" spans="1:7" x14ac:dyDescent="0.3">
      <c r="A20" s="1">
        <v>5</v>
      </c>
      <c r="B20" s="3">
        <f t="shared" si="0"/>
        <v>28051034.614000004</v>
      </c>
      <c r="C20" s="3">
        <f t="shared" si="3"/>
        <v>500000</v>
      </c>
      <c r="D20" s="3">
        <f t="shared" si="1"/>
        <v>27551034.614000004</v>
      </c>
      <c r="E20" s="3">
        <f>D20*$F$10</f>
        <v>5510206.9228000008</v>
      </c>
      <c r="F20" s="3">
        <f t="shared" si="2"/>
        <v>1818368.2845240002</v>
      </c>
      <c r="G20" s="20">
        <f>IF(F20&gt;$F$11,F20/$F$11,"--")</f>
        <v>6.0612276150800009</v>
      </c>
    </row>
    <row r="21" spans="1:7" x14ac:dyDescent="0.3">
      <c r="A21" s="1">
        <v>6</v>
      </c>
      <c r="B21" s="3">
        <f t="shared" si="0"/>
        <v>30014607.036980007</v>
      </c>
      <c r="C21" s="3">
        <f t="shared" si="3"/>
        <v>500000</v>
      </c>
      <c r="D21" s="3">
        <f t="shared" si="1"/>
        <v>29514607.036980007</v>
      </c>
      <c r="E21" s="3">
        <f>D21*$F$10</f>
        <v>5902921.4073960017</v>
      </c>
      <c r="F21" s="3">
        <f t="shared" si="2"/>
        <v>1947964.0644406807</v>
      </c>
      <c r="G21" s="20">
        <f>IF(F21&gt;$F$11,F21/$F$11,"--")</f>
        <v>6.4932135481356026</v>
      </c>
    </row>
    <row r="22" spans="1:7" x14ac:dyDescent="0.3">
      <c r="A22" s="1">
        <v>7</v>
      </c>
      <c r="B22" s="3">
        <f t="shared" si="0"/>
        <v>32115629.529568609</v>
      </c>
      <c r="C22" s="3">
        <f t="shared" si="3"/>
        <v>500000</v>
      </c>
      <c r="D22" s="3">
        <f t="shared" si="1"/>
        <v>31615629.529568609</v>
      </c>
      <c r="E22" s="3">
        <f>D22*$F$10</f>
        <v>6323125.9059137218</v>
      </c>
      <c r="F22" s="3">
        <f t="shared" si="2"/>
        <v>2086631.5489515283</v>
      </c>
      <c r="G22" s="20">
        <f>IF(F22&gt;$F$11,F22/$F$11,"--")</f>
        <v>6.9554384965050939</v>
      </c>
    </row>
    <row r="23" spans="1:7" x14ac:dyDescent="0.3">
      <c r="A23" s="1">
        <v>8</v>
      </c>
      <c r="B23" s="3">
        <f t="shared" si="0"/>
        <v>34363723.596638411</v>
      </c>
      <c r="C23" s="3">
        <f t="shared" si="3"/>
        <v>500000</v>
      </c>
      <c r="D23" s="3">
        <f t="shared" si="1"/>
        <v>33863723.596638411</v>
      </c>
      <c r="E23" s="3">
        <f>D23*$F$10</f>
        <v>6772744.7193276826</v>
      </c>
      <c r="F23" s="3">
        <f t="shared" si="2"/>
        <v>2235005.7573781353</v>
      </c>
      <c r="G23" s="20">
        <f>IF(F23&gt;$F$11,F23/$F$11,"--")</f>
        <v>7.4500191912604512</v>
      </c>
    </row>
    <row r="24" spans="1:7" x14ac:dyDescent="0.3">
      <c r="A24" s="1">
        <v>9</v>
      </c>
      <c r="B24" s="3">
        <f t="shared" si="0"/>
        <v>36769184.248403102</v>
      </c>
      <c r="C24" s="3">
        <f t="shared" si="3"/>
        <v>500000</v>
      </c>
      <c r="D24" s="3">
        <f t="shared" si="1"/>
        <v>36269184.248403102</v>
      </c>
      <c r="E24" s="3">
        <f>D24*$F$10</f>
        <v>7253836.8496806212</v>
      </c>
      <c r="F24" s="3">
        <f t="shared" si="2"/>
        <v>2393766.1603946052</v>
      </c>
      <c r="G24" s="20">
        <f>IF(F24&gt;$F$11,F24/$F$11,"--")</f>
        <v>7.9792205346486842</v>
      </c>
    </row>
    <row r="25" spans="1:7" x14ac:dyDescent="0.3">
      <c r="A25" s="1">
        <v>10</v>
      </c>
      <c r="B25" s="3">
        <f t="shared" si="0"/>
        <v>39343027.145791322</v>
      </c>
      <c r="C25" s="3">
        <f t="shared" si="3"/>
        <v>500000</v>
      </c>
      <c r="D25" s="3">
        <f t="shared" si="1"/>
        <v>38843027.145791322</v>
      </c>
      <c r="E25" s="3">
        <f>D25*$F$10</f>
        <v>7768605.4291582648</v>
      </c>
      <c r="F25" s="3">
        <f t="shared" si="2"/>
        <v>2563639.7916222275</v>
      </c>
      <c r="G25" s="20">
        <f>IF(F25&gt;$F$11,F25/$F$11,"--")</f>
        <v>8.5454659720740924</v>
      </c>
    </row>
    <row r="26" spans="1:7" x14ac:dyDescent="0.3">
      <c r="A26" s="1">
        <v>11</v>
      </c>
      <c r="B26" s="3">
        <f t="shared" si="0"/>
        <v>42097039.045996718</v>
      </c>
      <c r="C26" s="3">
        <f t="shared" si="3"/>
        <v>500000</v>
      </c>
      <c r="D26" s="3">
        <f t="shared" si="1"/>
        <v>41597039.045996718</v>
      </c>
      <c r="E26" s="3">
        <f>D26*$F$10</f>
        <v>8319407.8091993444</v>
      </c>
      <c r="F26" s="3">
        <f t="shared" si="2"/>
        <v>2745404.5770357838</v>
      </c>
      <c r="G26" s="20">
        <f>IF(F26&gt;$F$11,F26/$F$11,"--")</f>
        <v>9.1513485901192801</v>
      </c>
    </row>
    <row r="27" spans="1:7" x14ac:dyDescent="0.3">
      <c r="A27" s="1">
        <v>12</v>
      </c>
      <c r="B27" s="3">
        <f t="shared" si="0"/>
        <v>45043831.779216491</v>
      </c>
      <c r="C27" s="3">
        <f t="shared" si="3"/>
        <v>500000</v>
      </c>
      <c r="D27" s="3">
        <f t="shared" si="1"/>
        <v>44543831.779216491</v>
      </c>
      <c r="E27" s="3">
        <f>D27*$F$10</f>
        <v>8908766.3558432981</v>
      </c>
      <c r="F27" s="3">
        <f t="shared" si="2"/>
        <v>2939892.8974282886</v>
      </c>
      <c r="G27" s="20">
        <f>IF(F27&gt;$F$11,F27/$F$11,"--")</f>
        <v>9.7996429914276284</v>
      </c>
    </row>
    <row r="28" spans="1:7" x14ac:dyDescent="0.3">
      <c r="A28" s="1">
        <v>13</v>
      </c>
      <c r="B28" s="3">
        <f t="shared" si="0"/>
        <v>48196900.003761649</v>
      </c>
      <c r="C28" s="3">
        <f t="shared" si="3"/>
        <v>500000</v>
      </c>
      <c r="D28" s="3">
        <f t="shared" si="1"/>
        <v>47696900.003761649</v>
      </c>
      <c r="E28" s="3">
        <f>D28*$F$10</f>
        <v>9539380.0007523298</v>
      </c>
      <c r="F28" s="3">
        <f t="shared" si="2"/>
        <v>3147995.4002482691</v>
      </c>
      <c r="G28" s="20">
        <f>IF(F28&gt;$F$11,F28/$F$11,"--")</f>
        <v>10.493318000827564</v>
      </c>
    </row>
    <row r="29" spans="1:7" x14ac:dyDescent="0.3">
      <c r="A29" s="1">
        <v>14</v>
      </c>
      <c r="B29" s="3">
        <f t="shared" si="0"/>
        <v>51570683.004024968</v>
      </c>
      <c r="C29" s="3">
        <f t="shared" si="3"/>
        <v>500000</v>
      </c>
      <c r="D29" s="3">
        <f t="shared" si="1"/>
        <v>51070683.004024968</v>
      </c>
      <c r="E29" s="3">
        <f>D29*$F$10</f>
        <v>10214136.600804994</v>
      </c>
      <c r="F29" s="3">
        <f t="shared" si="2"/>
        <v>3370665.0782656483</v>
      </c>
      <c r="G29" s="20">
        <f>IF(F29&gt;$F$11,F29/$F$11,"--")</f>
        <v>11.235550260885494</v>
      </c>
    </row>
    <row r="30" spans="1:7" x14ac:dyDescent="0.3">
      <c r="A30" s="1">
        <v>15</v>
      </c>
      <c r="B30" s="3">
        <f t="shared" si="0"/>
        <v>55180630.814306721</v>
      </c>
      <c r="C30" s="3">
        <f t="shared" si="3"/>
        <v>500000</v>
      </c>
      <c r="D30" s="3">
        <f t="shared" si="1"/>
        <v>54680630.814306721</v>
      </c>
      <c r="E30" s="3">
        <f>D30*$F$10</f>
        <v>10936126.162861345</v>
      </c>
      <c r="F30" s="3">
        <f t="shared" si="2"/>
        <v>3608921.633744244</v>
      </c>
      <c r="G30" s="20">
        <f>IF(F30&gt;$F$11,F30/$F$11,"--")</f>
        <v>12.029738779147481</v>
      </c>
    </row>
    <row r="31" spans="1:7" x14ac:dyDescent="0.3">
      <c r="A31" s="1">
        <v>16</v>
      </c>
      <c r="B31" s="3">
        <f t="shared" si="0"/>
        <v>59043274.971308194</v>
      </c>
      <c r="C31" s="3">
        <f t="shared" si="3"/>
        <v>500000</v>
      </c>
      <c r="D31" s="3">
        <f t="shared" si="1"/>
        <v>58543274.971308194</v>
      </c>
      <c r="E31" s="3">
        <f>D31*$F$10</f>
        <v>11708654.994261639</v>
      </c>
      <c r="F31" s="3">
        <f t="shared" si="2"/>
        <v>3863856.1481063413</v>
      </c>
      <c r="G31" s="20">
        <f>IF(F31&gt;$F$11,F31/$F$11,"--")</f>
        <v>12.879520493687805</v>
      </c>
    </row>
    <row r="32" spans="1:7" x14ac:dyDescent="0.3">
      <c r="A32" s="1">
        <v>17</v>
      </c>
      <c r="B32" s="3">
        <f t="shared" si="0"/>
        <v>63176304.219299771</v>
      </c>
      <c r="C32" s="3">
        <f t="shared" si="3"/>
        <v>500000</v>
      </c>
      <c r="D32" s="3">
        <f t="shared" si="1"/>
        <v>62676304.219299771</v>
      </c>
      <c r="E32" s="3">
        <f>D32*$F$10</f>
        <v>12535260.843859956</v>
      </c>
      <c r="F32" s="3">
        <f t="shared" si="2"/>
        <v>4136636.0784737854</v>
      </c>
      <c r="G32" s="20">
        <f>IF(F32&gt;$F$11,F32/$F$11,"--")</f>
        <v>13.788786928245951</v>
      </c>
    </row>
    <row r="33" spans="1:7" x14ac:dyDescent="0.3">
      <c r="A33" s="1">
        <v>18</v>
      </c>
      <c r="B33" s="3">
        <f t="shared" si="0"/>
        <v>67598645.514650762</v>
      </c>
      <c r="C33" s="3">
        <f t="shared" si="3"/>
        <v>500000</v>
      </c>
      <c r="D33" s="3">
        <f t="shared" si="1"/>
        <v>67098645.514650762</v>
      </c>
      <c r="E33" s="3">
        <f>D33*$F$10</f>
        <v>13419729.102930153</v>
      </c>
      <c r="F33" s="3">
        <f t="shared" si="2"/>
        <v>4428510.6039669504</v>
      </c>
      <c r="G33" s="20">
        <f>IF(F33&gt;$F$11,F33/$F$11,"--")</f>
        <v>14.761702013223168</v>
      </c>
    </row>
    <row r="34" spans="1:7" x14ac:dyDescent="0.3">
      <c r="A34" s="1">
        <v>19</v>
      </c>
      <c r="B34" s="3">
        <f t="shared" si="0"/>
        <v>72330550.700676322</v>
      </c>
      <c r="C34" s="3">
        <f t="shared" si="3"/>
        <v>500000</v>
      </c>
      <c r="D34" s="3">
        <f t="shared" si="1"/>
        <v>71830550.700676322</v>
      </c>
      <c r="E34" s="3">
        <f>D34*$F$10</f>
        <v>14366110.140135266</v>
      </c>
      <c r="F34" s="3">
        <f t="shared" si="2"/>
        <v>4740816.3462446379</v>
      </c>
      <c r="G34" s="20">
        <f>IF(F34&gt;$F$11,F34/$F$11,"--")</f>
        <v>15.802721154148793</v>
      </c>
    </row>
    <row r="35" spans="1:7" x14ac:dyDescent="0.3">
      <c r="A35" s="1">
        <v>20</v>
      </c>
      <c r="B35" s="3">
        <f t="shared" si="0"/>
        <v>77393689.249723673</v>
      </c>
      <c r="C35" s="3">
        <f t="shared" si="3"/>
        <v>500000</v>
      </c>
      <c r="D35" s="3">
        <f t="shared" si="1"/>
        <v>76893689.249723673</v>
      </c>
      <c r="E35" s="3">
        <f>D35*$F$10</f>
        <v>15378737.849944735</v>
      </c>
      <c r="F35" s="3">
        <f t="shared" si="2"/>
        <v>5074983.4904817631</v>
      </c>
      <c r="G35" s="20">
        <f>IF(F35&gt;$F$11,F35/$F$11,"--")</f>
        <v>16.916611634939212</v>
      </c>
    </row>
    <row r="36" spans="1:7" x14ac:dyDescent="0.3">
      <c r="A36" s="1">
        <v>21</v>
      </c>
      <c r="B36" s="3">
        <f t="shared" si="0"/>
        <v>82811247.497204334</v>
      </c>
      <c r="C36" s="3">
        <f t="shared" si="3"/>
        <v>500000</v>
      </c>
      <c r="D36" s="3">
        <f t="shared" si="1"/>
        <v>82311247.497204334</v>
      </c>
      <c r="E36" s="3">
        <f>D36*$F$10</f>
        <v>16462249.499440867</v>
      </c>
      <c r="F36" s="3">
        <f t="shared" si="2"/>
        <v>5432542.3348154863</v>
      </c>
      <c r="G36" s="20">
        <f>IF(F36&gt;$F$11,F36/$F$11,"--")</f>
        <v>18.108474449384953</v>
      </c>
    </row>
    <row r="37" spans="1:7" x14ac:dyDescent="0.3">
      <c r="A37" s="1">
        <v>22</v>
      </c>
      <c r="B37" s="3">
        <f t="shared" si="0"/>
        <v>88608034.82200864</v>
      </c>
      <c r="C37" s="3">
        <f t="shared" si="3"/>
        <v>500000</v>
      </c>
      <c r="D37" s="3">
        <f t="shared" si="1"/>
        <v>88108034.82200864</v>
      </c>
      <c r="E37" s="3">
        <f>D37*$F$10</f>
        <v>17621606.964401729</v>
      </c>
      <c r="F37" s="3">
        <f t="shared" si="2"/>
        <v>5815130.2982525714</v>
      </c>
      <c r="G37" s="20">
        <f>IF(F37&gt;$F$11,F37/$F$11,"--")</f>
        <v>19.383767660841905</v>
      </c>
    </row>
    <row r="38" spans="1:7" x14ac:dyDescent="0.3">
      <c r="A38" s="1">
        <v>23</v>
      </c>
      <c r="B38" s="3">
        <f t="shared" si="0"/>
        <v>94810597.259549245</v>
      </c>
      <c r="C38" s="3">
        <f t="shared" si="3"/>
        <v>500000</v>
      </c>
      <c r="D38" s="3">
        <f t="shared" si="1"/>
        <v>94310597.259549245</v>
      </c>
      <c r="E38" s="3">
        <f>D38*$F$10</f>
        <v>18862119.451909851</v>
      </c>
      <c r="F38" s="3">
        <f t="shared" si="2"/>
        <v>6224499.4191302508</v>
      </c>
      <c r="G38" s="20">
        <f>IF(F38&gt;$F$11,F38/$F$11,"--")</f>
        <v>20.748331397100834</v>
      </c>
    </row>
    <row r="39" spans="1:7" x14ac:dyDescent="0.3">
      <c r="A39" s="1">
        <v>24</v>
      </c>
      <c r="B39" s="3">
        <f t="shared" si="0"/>
        <v>101447339.0677177</v>
      </c>
      <c r="C39" s="3">
        <f t="shared" si="3"/>
        <v>500000</v>
      </c>
      <c r="D39" s="3">
        <f t="shared" si="1"/>
        <v>100947339.0677177</v>
      </c>
      <c r="E39" s="3">
        <f>D39*$F$10</f>
        <v>20189467.813543543</v>
      </c>
      <c r="F39" s="3">
        <f t="shared" si="2"/>
        <v>6662524.3784693694</v>
      </c>
      <c r="G39" s="20">
        <f>IF(F39&gt;$F$11,F39/$F$11,"--")</f>
        <v>22.208414594897899</v>
      </c>
    </row>
    <row r="40" spans="1:7" x14ac:dyDescent="0.3">
      <c r="A40" s="1">
        <v>25</v>
      </c>
      <c r="B40" s="3">
        <f t="shared" si="0"/>
        <v>108548652.80245794</v>
      </c>
      <c r="C40" s="3">
        <f t="shared" si="3"/>
        <v>500000</v>
      </c>
      <c r="D40" s="3">
        <f t="shared" si="1"/>
        <v>108048652.80245794</v>
      </c>
      <c r="E40" s="3">
        <f>D40*$F$10</f>
        <v>21609730.560491592</v>
      </c>
      <c r="F40" s="3">
        <f t="shared" si="2"/>
        <v>7131211.0849622255</v>
      </c>
      <c r="G40" s="20">
        <f>IF(F40&gt;$F$11,F40/$F$11,"--")</f>
        <v>23.77070361654075</v>
      </c>
    </row>
    <row r="41" spans="1:7" x14ac:dyDescent="0.3">
      <c r="A41" s="1">
        <v>26</v>
      </c>
      <c r="B41" s="3">
        <f t="shared" si="0"/>
        <v>116147058.49863</v>
      </c>
      <c r="C41" s="3">
        <f t="shared" si="3"/>
        <v>500000</v>
      </c>
      <c r="D41" s="3">
        <f t="shared" si="1"/>
        <v>115647058.49863</v>
      </c>
      <c r="E41" s="3">
        <f>D41*$F$10</f>
        <v>23129411.699726</v>
      </c>
      <c r="F41" s="3">
        <f t="shared" si="2"/>
        <v>7632705.8609095803</v>
      </c>
      <c r="G41" s="20">
        <f>IF(F41&gt;$F$11,F41/$F$11,"--")</f>
        <v>25.442352869698603</v>
      </c>
    </row>
    <row r="42" spans="1:7" x14ac:dyDescent="0.3">
      <c r="A42" s="1">
        <v>27</v>
      </c>
      <c r="B42" s="3">
        <f t="shared" si="0"/>
        <v>124277352.59353411</v>
      </c>
      <c r="C42" s="3">
        <f t="shared" si="3"/>
        <v>500000</v>
      </c>
      <c r="D42" s="3">
        <f t="shared" si="1"/>
        <v>123777352.59353411</v>
      </c>
      <c r="E42" s="3">
        <f>D42*$F$10</f>
        <v>24755470.518706825</v>
      </c>
      <c r="F42" s="3">
        <f t="shared" si="2"/>
        <v>8169305.2711732527</v>
      </c>
      <c r="G42" s="20">
        <f>IF(F42&gt;$F$11,F42/$F$11,"--")</f>
        <v>27.23101757057751</v>
      </c>
    </row>
    <row r="43" spans="1:7" x14ac:dyDescent="0.3">
      <c r="A43" s="1">
        <v>28</v>
      </c>
      <c r="B43" s="3">
        <f t="shared" si="0"/>
        <v>132976767.2750815</v>
      </c>
      <c r="C43" s="3">
        <f t="shared" si="3"/>
        <v>500000</v>
      </c>
      <c r="D43" s="3">
        <f t="shared" si="1"/>
        <v>132476767.2750815</v>
      </c>
      <c r="E43" s="3">
        <f>D43*$F$10</f>
        <v>26495353.4550163</v>
      </c>
      <c r="F43" s="3">
        <f t="shared" si="2"/>
        <v>8743466.6401553787</v>
      </c>
      <c r="G43" s="20">
        <f>IF(F43&gt;$F$11,F43/$F$11,"--")</f>
        <v>29.144888800517929</v>
      </c>
    </row>
    <row r="44" spans="1:7" x14ac:dyDescent="0.3">
      <c r="A44" s="1">
        <v>29</v>
      </c>
      <c r="B44" s="3">
        <f t="shared" si="0"/>
        <v>142285140.98433721</v>
      </c>
      <c r="C44" s="3">
        <f t="shared" si="3"/>
        <v>500000</v>
      </c>
      <c r="D44" s="3">
        <f t="shared" si="1"/>
        <v>141785140.98433721</v>
      </c>
      <c r="E44" s="3">
        <f>D44*$F$10</f>
        <v>28357028.196867444</v>
      </c>
      <c r="F44" s="3">
        <f t="shared" si="2"/>
        <v>9357819.304966256</v>
      </c>
      <c r="G44" s="20">
        <f>IF(F44&gt;$F$11,F44/$F$11,"--")</f>
        <v>31.192731016554188</v>
      </c>
    </row>
    <row r="45" spans="1:7" x14ac:dyDescent="0.3">
      <c r="A45" s="1">
        <v>30</v>
      </c>
      <c r="B45" s="3">
        <f t="shared" si="0"/>
        <v>152245100.85324082</v>
      </c>
      <c r="C45" s="3">
        <f t="shared" si="3"/>
        <v>500000</v>
      </c>
      <c r="D45" s="3">
        <f t="shared" si="1"/>
        <v>151745100.85324082</v>
      </c>
      <c r="E45" s="3">
        <f>D45*$F$10</f>
        <v>30349020.170648165</v>
      </c>
      <c r="F45" s="3">
        <f t="shared" si="2"/>
        <v>10015176.656313894</v>
      </c>
      <c r="G45" s="20">
        <f>IF(F45&gt;$F$11,F45/$F$11,"--")</f>
        <v>33.383922187712983</v>
      </c>
    </row>
    <row r="46" spans="1:7" x14ac:dyDescent="0.3">
      <c r="A46" t="s">
        <v>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ROI on Estate Taxes</vt:lpstr>
      <vt:lpstr>ROI on Capital Gains Taxes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Hakim</dc:creator>
  <cp:lastModifiedBy>Kirk Loury</cp:lastModifiedBy>
  <dcterms:created xsi:type="dcterms:W3CDTF">2024-08-21T20:10:17Z</dcterms:created>
  <dcterms:modified xsi:type="dcterms:W3CDTF">2024-12-12T18:43:31Z</dcterms:modified>
</cp:coreProperties>
</file>